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6" i="1"/>
  <c r="R55"/>
  <c r="R54"/>
  <c r="R53"/>
  <c r="R52"/>
  <c r="R49"/>
  <c r="R46"/>
  <c r="Q56"/>
  <c r="Q55"/>
  <c r="Q54"/>
  <c r="Q53"/>
  <c r="Q52"/>
  <c r="Q51"/>
  <c r="Q50"/>
  <c r="Q49"/>
  <c r="Q48"/>
  <c r="Q47"/>
  <c r="Q46"/>
  <c r="Q45"/>
  <c r="Q44"/>
  <c r="Q43"/>
  <c r="Q42"/>
  <c r="M56"/>
  <c r="M55"/>
  <c r="M54"/>
  <c r="M53"/>
  <c r="M52"/>
  <c r="M51"/>
  <c r="M50"/>
  <c r="M49"/>
  <c r="M48"/>
  <c r="M47"/>
  <c r="M46"/>
  <c r="M45"/>
  <c r="M44"/>
  <c r="M43"/>
  <c r="M42"/>
  <c r="I56"/>
  <c r="I55"/>
  <c r="I54"/>
  <c r="I53"/>
  <c r="I52"/>
  <c r="I51"/>
  <c r="I50"/>
  <c r="I49"/>
  <c r="I48"/>
  <c r="I47"/>
  <c r="I46"/>
  <c r="I45"/>
  <c r="I44"/>
  <c r="I43"/>
  <c r="I42"/>
  <c r="E56"/>
  <c r="E55"/>
  <c r="E54"/>
  <c r="E53"/>
  <c r="E52"/>
  <c r="E51"/>
  <c r="R51" s="1"/>
  <c r="E50"/>
  <c r="R50" s="1"/>
  <c r="E49"/>
  <c r="E48"/>
  <c r="R48" s="1"/>
  <c r="E47"/>
  <c r="R47" s="1"/>
  <c r="E46"/>
  <c r="E45"/>
  <c r="R45" s="1"/>
  <c r="E44"/>
  <c r="E43"/>
  <c r="R43" s="1"/>
  <c r="E42"/>
  <c r="R42" s="1"/>
  <c r="B53"/>
  <c r="F54"/>
  <c r="F53"/>
  <c r="D56"/>
  <c r="D54"/>
  <c r="D55"/>
  <c r="D53"/>
  <c r="C53"/>
  <c r="C54"/>
  <c r="B54"/>
  <c r="P23"/>
  <c r="Q23" s="1"/>
  <c r="H23"/>
  <c r="R19"/>
  <c r="Q19"/>
  <c r="R20"/>
  <c r="R18"/>
  <c r="R17"/>
  <c r="Q20"/>
  <c r="Q18"/>
  <c r="Q17"/>
  <c r="I3"/>
  <c r="I9" s="1"/>
  <c r="M3"/>
  <c r="Q3"/>
  <c r="Q9" s="1"/>
  <c r="I4"/>
  <c r="M4"/>
  <c r="M9" s="1"/>
  <c r="Q4"/>
  <c r="I5"/>
  <c r="M5"/>
  <c r="Q5"/>
  <c r="I6"/>
  <c r="M6"/>
  <c r="Q6"/>
  <c r="I7"/>
  <c r="R7" s="1"/>
  <c r="R9" s="1"/>
  <c r="M7"/>
  <c r="Q7"/>
  <c r="I8"/>
  <c r="R8" s="1"/>
  <c r="M8"/>
  <c r="Q8"/>
  <c r="F9"/>
  <c r="G9"/>
  <c r="H9"/>
  <c r="J9"/>
  <c r="K9"/>
  <c r="L9"/>
  <c r="N9"/>
  <c r="O9"/>
  <c r="P9"/>
  <c r="I10"/>
  <c r="M10"/>
  <c r="Q10"/>
  <c r="R10"/>
  <c r="I11"/>
  <c r="M11"/>
  <c r="Q11"/>
  <c r="R11"/>
  <c r="I12"/>
  <c r="M12"/>
  <c r="Q12"/>
  <c r="R12"/>
  <c r="I13"/>
  <c r="M13"/>
  <c r="Q13"/>
  <c r="R13"/>
  <c r="G14"/>
  <c r="H14"/>
  <c r="I14" s="1"/>
  <c r="J14"/>
  <c r="L14"/>
  <c r="M14"/>
  <c r="O14"/>
  <c r="P14"/>
  <c r="Q14" s="1"/>
  <c r="I15"/>
  <c r="M15"/>
  <c r="Q15"/>
  <c r="R15"/>
  <c r="I16"/>
  <c r="M16"/>
  <c r="Q16"/>
  <c r="I17"/>
  <c r="M17"/>
  <c r="M20"/>
  <c r="M18"/>
  <c r="I20"/>
  <c r="I18"/>
  <c r="E20"/>
  <c r="E18"/>
  <c r="E17"/>
  <c r="P20"/>
  <c r="D14"/>
  <c r="E14"/>
  <c r="R39"/>
  <c r="R40"/>
  <c r="Q25"/>
  <c r="Q24"/>
  <c r="Q22"/>
  <c r="M25"/>
  <c r="M24"/>
  <c r="M23"/>
  <c r="M22"/>
  <c r="I25"/>
  <c r="I24"/>
  <c r="I23"/>
  <c r="I22"/>
  <c r="E25"/>
  <c r="E24"/>
  <c r="E23"/>
  <c r="E22"/>
  <c r="E16"/>
  <c r="E15"/>
  <c r="E13"/>
  <c r="E12"/>
  <c r="E11"/>
  <c r="E10"/>
  <c r="R25"/>
  <c r="R21"/>
  <c r="P21"/>
  <c r="O21"/>
  <c r="N21"/>
  <c r="L21"/>
  <c r="K21"/>
  <c r="J21"/>
  <c r="H21"/>
  <c r="G21"/>
  <c r="F21"/>
  <c r="E21"/>
  <c r="D21"/>
  <c r="C21"/>
  <c r="B21"/>
  <c r="R44" l="1"/>
  <c r="R24"/>
  <c r="R22"/>
  <c r="R23"/>
  <c r="R14"/>
  <c r="Q21"/>
  <c r="M21"/>
  <c r="I21"/>
  <c r="R41"/>
  <c r="O60"/>
  <c r="R57"/>
  <c r="Q57"/>
  <c r="P57"/>
  <c r="P60" s="1"/>
  <c r="O57"/>
  <c r="N57"/>
  <c r="M57"/>
  <c r="L57"/>
  <c r="K57"/>
  <c r="J57"/>
  <c r="I57"/>
  <c r="H57"/>
  <c r="H60" s="1"/>
  <c r="G57"/>
  <c r="G60" s="1"/>
  <c r="F57"/>
  <c r="E57"/>
  <c r="D57"/>
  <c r="C57"/>
  <c r="B57"/>
  <c r="P41"/>
  <c r="O41"/>
  <c r="N41"/>
  <c r="N60" s="1"/>
  <c r="L41"/>
  <c r="L60" s="1"/>
  <c r="K41"/>
  <c r="K60" s="1"/>
  <c r="J41"/>
  <c r="J60" s="1"/>
  <c r="I41"/>
  <c r="I60" s="1"/>
  <c r="H41"/>
  <c r="G41"/>
  <c r="F41"/>
  <c r="F60" s="1"/>
  <c r="D41"/>
  <c r="C41"/>
  <c r="B41"/>
  <c r="Q40"/>
  <c r="M40"/>
  <c r="I40"/>
  <c r="E40"/>
  <c r="Q39"/>
  <c r="M39"/>
  <c r="I39"/>
  <c r="E39"/>
  <c r="Q38"/>
  <c r="M38"/>
  <c r="I38"/>
  <c r="E38"/>
  <c r="Q37"/>
  <c r="M37"/>
  <c r="I37"/>
  <c r="E37"/>
  <c r="Q36"/>
  <c r="Q41" s="1"/>
  <c r="M36"/>
  <c r="I36"/>
  <c r="E36"/>
  <c r="Q35"/>
  <c r="M35"/>
  <c r="M41" s="1"/>
  <c r="M60" s="1"/>
  <c r="I35"/>
  <c r="E35"/>
  <c r="E41" s="1"/>
  <c r="E60" s="1"/>
  <c r="C26"/>
  <c r="D26"/>
  <c r="E26"/>
  <c r="F26"/>
  <c r="G26"/>
  <c r="B26"/>
  <c r="E8"/>
  <c r="E7"/>
  <c r="E6"/>
  <c r="E5"/>
  <c r="E4"/>
  <c r="E3"/>
  <c r="D9"/>
  <c r="C9"/>
  <c r="B9"/>
  <c r="R60" l="1"/>
  <c r="Q60"/>
  <c r="B60"/>
  <c r="D60"/>
  <c r="C60"/>
  <c r="G29"/>
  <c r="G64" s="1"/>
  <c r="E9"/>
  <c r="F29"/>
  <c r="F64" s="1"/>
  <c r="D29"/>
  <c r="C29"/>
  <c r="B29"/>
  <c r="B64" s="1"/>
  <c r="E29"/>
  <c r="E64" s="1"/>
  <c r="D64" l="1"/>
  <c r="C64"/>
  <c r="H26"/>
  <c r="H29" s="1"/>
  <c r="H64" s="1"/>
  <c r="I26" l="1"/>
  <c r="I29" s="1"/>
  <c r="I64" s="1"/>
  <c r="J26" l="1"/>
  <c r="J29" s="1"/>
  <c r="J64" s="1"/>
  <c r="K26" l="1"/>
  <c r="K29" s="1"/>
  <c r="K64" s="1"/>
  <c r="L26" l="1"/>
  <c r="L29" s="1"/>
  <c r="L64" s="1"/>
  <c r="R16" l="1"/>
  <c r="M26"/>
  <c r="M29" s="1"/>
  <c r="M64" s="1"/>
  <c r="N26" l="1"/>
  <c r="N29" s="1"/>
  <c r="N64" s="1"/>
  <c r="O26" l="1"/>
  <c r="O29" s="1"/>
  <c r="O64" s="1"/>
  <c r="P26" l="1"/>
  <c r="P29" s="1"/>
  <c r="P64" s="1"/>
  <c r="Q26" l="1"/>
  <c r="Q29" s="1"/>
  <c r="Q64" s="1"/>
  <c r="R26"/>
  <c r="R29" s="1"/>
  <c r="R64" s="1"/>
</calcChain>
</file>

<file path=xl/sharedStrings.xml><?xml version="1.0" encoding="utf-8"?>
<sst xmlns="http://schemas.openxmlformats.org/spreadsheetml/2006/main" count="84" uniqueCount="44">
  <si>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</si>
  <si>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</si>
  <si>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</si>
  <si>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</si>
  <si>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</si>
  <si>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</si>
  <si>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</si>
  <si>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</si>
  <si>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</si>
  <si>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</si>
  <si>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</si>
  <si>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</si>
  <si>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 A</t>
  </si>
  <si>
    <t>Ingreso B</t>
  </si>
  <si>
    <t>Ingreso C</t>
  </si>
  <si>
    <t>Balance neto (Ingreso - Gasto)</t>
  </si>
  <si>
    <t>Horas extras</t>
  </si>
  <si>
    <t>Subvención</t>
  </si>
  <si>
    <t>2º TRIMESTRE</t>
  </si>
  <si>
    <t>3º TRIMESTRE</t>
  </si>
  <si>
    <t>4º TRIMESTRE</t>
  </si>
  <si>
    <t>1º TRIMESTRE</t>
  </si>
  <si>
    <t>TOTAL BRUTO INGRESOS</t>
  </si>
  <si>
    <t>TOTAL BRUTO GASTOS</t>
  </si>
  <si>
    <t>Ingreso D</t>
  </si>
  <si>
    <t>TOTAL ANUAL</t>
  </si>
  <si>
    <t>DIFERENCIA ENTRE AÑOS 2020-2019</t>
  </si>
  <si>
    <t>Nóminas Profesoras</t>
  </si>
  <si>
    <t>Seguros sociales</t>
  </si>
  <si>
    <t>Nóminas limpiadora</t>
  </si>
  <si>
    <t>Seguros Sociales</t>
  </si>
  <si>
    <t>Alarma</t>
  </si>
  <si>
    <t>Luz</t>
  </si>
  <si>
    <t>Agua</t>
  </si>
  <si>
    <t>ingresos alumnos</t>
  </si>
  <si>
    <t>Ingresos alumnos</t>
  </si>
  <si>
    <t>Calefaccion</t>
  </si>
  <si>
    <t>Gastos Varios</t>
  </si>
  <si>
    <t>Servicio Comedor</t>
  </si>
  <si>
    <t>Artículos limpieza</t>
  </si>
  <si>
    <t>Lavandería</t>
  </si>
  <si>
    <t>Farmacia</t>
  </si>
  <si>
    <t>Mantenimiento</t>
  </si>
  <si>
    <t>Fotocopiadora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</si>
</sst>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5" borderId="1" xfId="0" applyFont="1" applyFill="1" applyBorder="1"/>
    <xf numFmtId="0" fontId="1" fillId="4" borderId="3" xfId="0" applyFont="1" applyFill="1" applyBorder="1"/>
    <xf numFmtId="0" fontId="1" fillId="0" borderId="1" xfId="0" applyFont="1" applyFill="1" applyBorder="1"/>
    <xf numFmtId="0" fontId="0" fillId="6" borderId="1" xfId="0" applyFill="1" applyBorder="1"/>
    <xf numFmtId="0" fontId="1" fillId="7" borderId="1" xfId="0" applyFont="1" applyFill="1" applyBorder="1"/>
    <xf numFmtId="0" fontId="0" fillId="8" borderId="1" xfId="0" applyFill="1" applyBorder="1"/>
    <xf numFmtId="0" fontId="0" fillId="6" borderId="2" xfId="0" applyFill="1" applyBorder="1" applyAlignment="1">
      <alignment horizontal="center"/>
    </xf>
    <xf numFmtId="0" fontId="0" fillId="0" borderId="4" xfId="0" applyFill="1" applyBorder="1"/>
    <xf numFmtId="4" fontId="0" fillId="0" borderId="1" xfId="0" applyNumberFormat="1" applyBorder="1"/>
    <xf numFmtId="4" fontId="0" fillId="4" borderId="1" xfId="0" applyNumberFormat="1" applyFill="1" applyBorder="1"/>
    <xf numFmtId="4" fontId="0" fillId="4" borderId="3" xfId="0" applyNumberFormat="1" applyFill="1" applyBorder="1"/>
    <xf numFmtId="4" fontId="0" fillId="2" borderId="1" xfId="0" applyNumberFormat="1" applyFill="1" applyBorder="1"/>
    <xf numFmtId="4" fontId="0" fillId="2" borderId="3" xfId="0" applyNumberFormat="1" applyFill="1" applyBorder="1"/>
    <xf numFmtId="4" fontId="0" fillId="3" borderId="1" xfId="0" applyNumberFormat="1" applyFill="1" applyBorder="1"/>
    <xf numFmtId="4" fontId="0" fillId="3" borderId="3" xfId="0" applyNumberFormat="1" applyFill="1" applyBorder="1"/>
    <xf numFmtId="4" fontId="0" fillId="5" borderId="1" xfId="0" applyNumberFormat="1" applyFill="1" applyBorder="1"/>
    <xf numFmtId="4" fontId="0" fillId="5" borderId="3" xfId="0" applyNumberFormat="1" applyFill="1" applyBorder="1"/>
    <xf numFmtId="4" fontId="0" fillId="7" borderId="1" xfId="0" applyNumberFormat="1" applyFill="1" applyBorder="1"/>
    <xf numFmtId="4" fontId="0" fillId="7" borderId="3" xfId="0" applyNumberFormat="1" applyFill="1" applyBorder="1"/>
    <xf numFmtId="4" fontId="0" fillId="0" borderId="0" xfId="0" applyNumberFormat="1"/>
    <xf numFmtId="4" fontId="0" fillId="8" borderId="1" xfId="0" applyNumberFormat="1" applyFill="1" applyBorder="1"/>
    <xf numFmtId="0" fontId="0" fillId="0" borderId="5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64"/>
  <sheetViews>
    <sheetView tabSelected="1" topLeftCell="A22" workbookViewId="0">
      <selection activeCell="B49" sqref="B49"/>
    </sheetView>
  </sheetViews>
  <sheetFormatPr baseColWidth="10" defaultRowHeight="15"/>
  <cols>
    <col min="1" max="1" width="32.7109375" bestFit="1" customWidth="1"/>
    <col min="2" max="2" width="8.85546875" bestFit="1" customWidth="1"/>
    <col min="5" max="5" width="14.140625" bestFit="1" customWidth="1"/>
    <col min="9" max="9" width="13.140625" bestFit="1" customWidth="1"/>
    <col min="13" max="13" width="13.140625" bestFit="1" customWidth="1"/>
    <col min="17" max="17" width="13.140625" bestFit="1" customWidth="1"/>
    <col min="18" max="18" width="13.28515625" bestFit="1" customWidth="1"/>
  </cols>
  <sheetData>
    <row r="1" spans="1:18">
      <c r="A1" s="12">
        <v>2019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9"/>
    </row>
    <row r="2" spans="1:18">
      <c r="A2" s="1"/>
      <c r="B2" s="2" t="s">
        <v>0</v>
      </c>
      <c r="C2" s="2" t="s">
        <v>1</v>
      </c>
      <c r="D2" s="2" t="s">
        <v>2</v>
      </c>
      <c r="E2" s="3" t="s">
        <v>21</v>
      </c>
      <c r="F2" s="2" t="s">
        <v>3</v>
      </c>
      <c r="G2" s="2" t="s">
        <v>4</v>
      </c>
      <c r="H2" s="2" t="s">
        <v>5</v>
      </c>
      <c r="I2" s="3" t="s">
        <v>18</v>
      </c>
      <c r="J2" s="2" t="s">
        <v>6</v>
      </c>
      <c r="K2" s="2" t="s">
        <v>7</v>
      </c>
      <c r="L2" s="2" t="s">
        <v>8</v>
      </c>
      <c r="M2" s="3" t="s">
        <v>19</v>
      </c>
      <c r="N2" s="2" t="s">
        <v>9</v>
      </c>
      <c r="O2" s="2" t="s">
        <v>10</v>
      </c>
      <c r="P2" s="2" t="s">
        <v>11</v>
      </c>
      <c r="Q2" s="7" t="s">
        <v>20</v>
      </c>
      <c r="R2" s="8" t="s">
        <v>25</v>
      </c>
    </row>
    <row r="3" spans="1:18">
      <c r="A3" s="1" t="s">
        <v>12</v>
      </c>
      <c r="B3" s="14"/>
      <c r="C3" s="14"/>
      <c r="D3" s="14"/>
      <c r="E3" s="15">
        <f t="shared" ref="E3:E8" si="0">SUM(B3:D3)</f>
        <v>0</v>
      </c>
      <c r="F3" s="14"/>
      <c r="G3" s="14"/>
      <c r="H3" s="14"/>
      <c r="I3" s="15">
        <f t="shared" ref="I3:I8" si="1">SUM(F3:H3)</f>
        <v>0</v>
      </c>
      <c r="J3" s="14"/>
      <c r="K3" s="14"/>
      <c r="L3" s="14"/>
      <c r="M3" s="15">
        <f t="shared" ref="M3:M8" si="2">SUM(J3:L3)</f>
        <v>0</v>
      </c>
      <c r="N3" s="14"/>
      <c r="O3" s="14"/>
      <c r="P3" s="14"/>
      <c r="Q3" s="16">
        <f t="shared" ref="Q3:Q8" si="3">SUM(N3:P3)</f>
        <v>0</v>
      </c>
      <c r="R3" s="14"/>
    </row>
    <row r="4" spans="1:18">
      <c r="A4" s="1" t="s">
        <v>13</v>
      </c>
      <c r="B4" s="14"/>
      <c r="C4" s="14"/>
      <c r="D4" s="14"/>
      <c r="E4" s="15">
        <f t="shared" si="0"/>
        <v>0</v>
      </c>
      <c r="F4" s="14"/>
      <c r="G4" s="14"/>
      <c r="H4" s="14"/>
      <c r="I4" s="15">
        <f t="shared" si="1"/>
        <v>0</v>
      </c>
      <c r="J4" s="14"/>
      <c r="K4" s="14"/>
      <c r="L4" s="14"/>
      <c r="M4" s="15">
        <f t="shared" si="2"/>
        <v>0</v>
      </c>
      <c r="N4" s="14"/>
      <c r="O4" s="14"/>
      <c r="P4" s="14"/>
      <c r="Q4" s="16">
        <f t="shared" si="3"/>
        <v>0</v>
      </c>
      <c r="R4" s="14"/>
    </row>
    <row r="5" spans="1:18">
      <c r="A5" s="1" t="s">
        <v>14</v>
      </c>
      <c r="B5" s="14"/>
      <c r="C5" s="14"/>
      <c r="D5" s="14"/>
      <c r="E5" s="15">
        <f t="shared" si="0"/>
        <v>0</v>
      </c>
      <c r="F5" s="14"/>
      <c r="G5" s="14"/>
      <c r="H5" s="14"/>
      <c r="I5" s="15">
        <f t="shared" si="1"/>
        <v>0</v>
      </c>
      <c r="J5" s="14"/>
      <c r="K5" s="14"/>
      <c r="L5" s="14"/>
      <c r="M5" s="15">
        <f t="shared" si="2"/>
        <v>0</v>
      </c>
      <c r="N5" s="14"/>
      <c r="O5" s="14"/>
      <c r="P5" s="14"/>
      <c r="Q5" s="16">
        <f t="shared" si="3"/>
        <v>0</v>
      </c>
      <c r="R5" s="14"/>
    </row>
    <row r="6" spans="1:18">
      <c r="A6" s="1" t="s">
        <v>24</v>
      </c>
      <c r="B6" s="14"/>
      <c r="C6" s="14"/>
      <c r="D6" s="14"/>
      <c r="E6" s="15">
        <f t="shared" si="0"/>
        <v>0</v>
      </c>
      <c r="F6" s="14"/>
      <c r="G6" s="14"/>
      <c r="H6" s="14"/>
      <c r="I6" s="15">
        <f t="shared" si="1"/>
        <v>0</v>
      </c>
      <c r="J6" s="14"/>
      <c r="K6" s="14"/>
      <c r="L6" s="14"/>
      <c r="M6" s="15">
        <f t="shared" si="2"/>
        <v>0</v>
      </c>
      <c r="N6" s="14"/>
      <c r="O6" s="14"/>
      <c r="P6" s="14"/>
      <c r="Q6" s="16">
        <f t="shared" si="3"/>
        <v>0</v>
      </c>
      <c r="R6" s="14"/>
    </row>
    <row r="7" spans="1:18">
      <c r="A7" s="1" t="s">
        <v>34</v>
      </c>
      <c r="B7" s="14">
        <v>1529.35</v>
      </c>
      <c r="C7" s="14">
        <v>1874.48</v>
      </c>
      <c r="D7" s="14">
        <v>22228.75</v>
      </c>
      <c r="E7" s="15">
        <f t="shared" si="0"/>
        <v>25632.58</v>
      </c>
      <c r="F7" s="14">
        <v>2227.84</v>
      </c>
      <c r="G7" s="14">
        <v>2227.84</v>
      </c>
      <c r="H7" s="14">
        <v>2180.19</v>
      </c>
      <c r="I7" s="15">
        <f t="shared" si="1"/>
        <v>6635.8700000000008</v>
      </c>
      <c r="J7" s="14">
        <v>734.37</v>
      </c>
      <c r="K7" s="14"/>
      <c r="L7" s="14">
        <v>559.29</v>
      </c>
      <c r="M7" s="15">
        <f t="shared" si="2"/>
        <v>1293.6599999999999</v>
      </c>
      <c r="N7" s="14">
        <v>986.77</v>
      </c>
      <c r="O7" s="14">
        <v>798.47</v>
      </c>
      <c r="P7" s="14">
        <v>843.45</v>
      </c>
      <c r="Q7" s="16">
        <f t="shared" si="3"/>
        <v>2628.69</v>
      </c>
      <c r="R7" s="14">
        <f t="shared" ref="R7:R20" si="4">+E7+I7+M7+Q7</f>
        <v>36190.800000000003</v>
      </c>
    </row>
    <row r="8" spans="1:18">
      <c r="A8" s="1" t="s">
        <v>17</v>
      </c>
      <c r="B8" s="14">
        <v>4363.5</v>
      </c>
      <c r="C8" s="14">
        <v>4556.68</v>
      </c>
      <c r="D8" s="14">
        <v>4653.2700000000004</v>
      </c>
      <c r="E8" s="15">
        <f t="shared" si="0"/>
        <v>13573.45</v>
      </c>
      <c r="F8" s="14">
        <v>4653.2700000000004</v>
      </c>
      <c r="G8" s="14">
        <v>4653.2700000000004</v>
      </c>
      <c r="H8" s="14">
        <v>4653.2700000000004</v>
      </c>
      <c r="I8" s="15">
        <f t="shared" si="1"/>
        <v>13959.810000000001</v>
      </c>
      <c r="J8" s="14">
        <v>4653.2700000000004</v>
      </c>
      <c r="K8" s="14"/>
      <c r="L8" s="14">
        <v>6679.45</v>
      </c>
      <c r="M8" s="15">
        <f t="shared" si="2"/>
        <v>11332.720000000001</v>
      </c>
      <c r="N8" s="14">
        <v>6748.91</v>
      </c>
      <c r="O8" s="14">
        <v>6748.91</v>
      </c>
      <c r="P8" s="14">
        <v>6748.91</v>
      </c>
      <c r="Q8" s="16">
        <f t="shared" si="3"/>
        <v>20246.73</v>
      </c>
      <c r="R8" s="14">
        <f t="shared" si="4"/>
        <v>59112.710000000006</v>
      </c>
    </row>
    <row r="9" spans="1:18">
      <c r="A9" s="4" t="s">
        <v>22</v>
      </c>
      <c r="B9" s="17">
        <f t="shared" ref="B9:R9" si="5">SUM(B3:B8)</f>
        <v>5892.85</v>
      </c>
      <c r="C9" s="17">
        <f t="shared" si="5"/>
        <v>6431.16</v>
      </c>
      <c r="D9" s="17">
        <f t="shared" si="5"/>
        <v>26882.02</v>
      </c>
      <c r="E9" s="17">
        <f t="shared" si="5"/>
        <v>39206.03</v>
      </c>
      <c r="F9" s="17">
        <f t="shared" si="5"/>
        <v>6881.1100000000006</v>
      </c>
      <c r="G9" s="17">
        <f t="shared" si="5"/>
        <v>6881.1100000000006</v>
      </c>
      <c r="H9" s="17">
        <f t="shared" si="5"/>
        <v>6833.4600000000009</v>
      </c>
      <c r="I9" s="17">
        <f t="shared" si="5"/>
        <v>20595.68</v>
      </c>
      <c r="J9" s="17">
        <f t="shared" si="5"/>
        <v>5387.64</v>
      </c>
      <c r="K9" s="17">
        <f t="shared" si="5"/>
        <v>0</v>
      </c>
      <c r="L9" s="17">
        <f t="shared" si="5"/>
        <v>7238.74</v>
      </c>
      <c r="M9" s="17">
        <f t="shared" si="5"/>
        <v>12626.380000000001</v>
      </c>
      <c r="N9" s="17">
        <f t="shared" si="5"/>
        <v>7735.68</v>
      </c>
      <c r="O9" s="17">
        <f t="shared" si="5"/>
        <v>7547.38</v>
      </c>
      <c r="P9" s="17">
        <f t="shared" si="5"/>
        <v>7592.36</v>
      </c>
      <c r="Q9" s="18">
        <f t="shared" si="5"/>
        <v>22875.42</v>
      </c>
      <c r="R9" s="17">
        <f t="shared" si="5"/>
        <v>95303.510000000009</v>
      </c>
    </row>
    <row r="10" spans="1:18">
      <c r="A10" s="1" t="s">
        <v>31</v>
      </c>
      <c r="B10" s="14">
        <v>33.31</v>
      </c>
      <c r="C10" s="14">
        <v>33.31</v>
      </c>
      <c r="D10" s="14">
        <v>33.31</v>
      </c>
      <c r="E10" s="15">
        <f t="shared" ref="E10:E25" si="6">SUM(B10:D10)</f>
        <v>99.93</v>
      </c>
      <c r="F10" s="14">
        <v>33.31</v>
      </c>
      <c r="G10" s="14">
        <v>33.31</v>
      </c>
      <c r="H10" s="14">
        <v>33.31</v>
      </c>
      <c r="I10" s="15">
        <f t="shared" ref="I10:I20" si="7">SUM(F10:H10)</f>
        <v>99.93</v>
      </c>
      <c r="J10" s="14">
        <v>33.31</v>
      </c>
      <c r="K10" s="14">
        <v>33.31</v>
      </c>
      <c r="L10" s="14">
        <v>33.31</v>
      </c>
      <c r="M10" s="15">
        <f t="shared" ref="M10:M20" si="8">SUM(J10:L10)</f>
        <v>99.93</v>
      </c>
      <c r="N10" s="14">
        <v>33.31</v>
      </c>
      <c r="O10" s="14">
        <v>33.31</v>
      </c>
      <c r="P10" s="14">
        <v>28.31</v>
      </c>
      <c r="Q10" s="15">
        <f t="shared" ref="Q10:Q20" si="9">SUM(N10:P10)</f>
        <v>94.93</v>
      </c>
      <c r="R10" s="14">
        <f t="shared" si="4"/>
        <v>394.72</v>
      </c>
    </row>
    <row r="11" spans="1:18">
      <c r="A11" s="1" t="s">
        <v>32</v>
      </c>
      <c r="B11" s="14">
        <v>122.54</v>
      </c>
      <c r="C11" s="14">
        <v>163.29</v>
      </c>
      <c r="D11" s="14">
        <v>139.79</v>
      </c>
      <c r="E11" s="15">
        <f t="shared" si="6"/>
        <v>425.62</v>
      </c>
      <c r="F11" s="14">
        <v>130.9</v>
      </c>
      <c r="G11" s="14">
        <v>128.76</v>
      </c>
      <c r="H11" s="14">
        <v>132.62</v>
      </c>
      <c r="I11" s="15">
        <f t="shared" si="7"/>
        <v>392.28</v>
      </c>
      <c r="J11" s="14">
        <v>92.12</v>
      </c>
      <c r="K11" s="14">
        <v>137.35</v>
      </c>
      <c r="L11" s="14">
        <v>63.72</v>
      </c>
      <c r="M11" s="15">
        <f t="shared" si="8"/>
        <v>293.19</v>
      </c>
      <c r="N11" s="14">
        <v>106.65</v>
      </c>
      <c r="O11" s="14">
        <v>143.81</v>
      </c>
      <c r="P11" s="14">
        <v>134.19</v>
      </c>
      <c r="Q11" s="15">
        <f t="shared" si="9"/>
        <v>384.65</v>
      </c>
      <c r="R11" s="14">
        <f t="shared" si="4"/>
        <v>1495.7399999999998</v>
      </c>
    </row>
    <row r="12" spans="1:18">
      <c r="A12" s="1" t="s">
        <v>33</v>
      </c>
      <c r="B12" s="14"/>
      <c r="C12" s="14">
        <v>57.3</v>
      </c>
      <c r="D12" s="14"/>
      <c r="E12" s="15">
        <f t="shared" si="6"/>
        <v>57.3</v>
      </c>
      <c r="F12" s="14">
        <v>62.13</v>
      </c>
      <c r="G12" s="14"/>
      <c r="H12" s="14">
        <v>68.38</v>
      </c>
      <c r="I12" s="15">
        <f t="shared" si="7"/>
        <v>130.51</v>
      </c>
      <c r="J12" s="14"/>
      <c r="K12" s="14">
        <v>63.21</v>
      </c>
      <c r="L12" s="14"/>
      <c r="M12" s="15">
        <f t="shared" si="8"/>
        <v>63.21</v>
      </c>
      <c r="N12" s="14">
        <v>46.42</v>
      </c>
      <c r="O12" s="14"/>
      <c r="P12" s="14">
        <v>59.47</v>
      </c>
      <c r="Q12" s="15">
        <f t="shared" si="9"/>
        <v>105.89</v>
      </c>
      <c r="R12" s="14">
        <f t="shared" si="4"/>
        <v>356.91</v>
      </c>
    </row>
    <row r="13" spans="1:18">
      <c r="A13" s="1" t="s">
        <v>36</v>
      </c>
      <c r="B13" s="14">
        <v>777.74</v>
      </c>
      <c r="C13" s="14">
        <v>447.7</v>
      </c>
      <c r="D13" s="14"/>
      <c r="E13" s="15">
        <f t="shared" si="6"/>
        <v>1225.44</v>
      </c>
      <c r="F13" s="14">
        <v>679.38</v>
      </c>
      <c r="G13" s="14">
        <v>499.66</v>
      </c>
      <c r="H13" s="14"/>
      <c r="I13" s="15">
        <f t="shared" si="7"/>
        <v>1179.04</v>
      </c>
      <c r="J13" s="14"/>
      <c r="K13" s="14"/>
      <c r="L13" s="14"/>
      <c r="M13" s="15">
        <f t="shared" si="8"/>
        <v>0</v>
      </c>
      <c r="N13" s="14"/>
      <c r="O13" s="14">
        <v>557.70000000000005</v>
      </c>
      <c r="P13" s="14">
        <v>476.28</v>
      </c>
      <c r="Q13" s="15">
        <f t="shared" si="9"/>
        <v>1033.98</v>
      </c>
      <c r="R13" s="14">
        <f t="shared" si="4"/>
        <v>3438.46</v>
      </c>
    </row>
    <row r="14" spans="1:18">
      <c r="A14" s="1" t="s">
        <v>37</v>
      </c>
      <c r="B14" s="14">
        <v>900</v>
      </c>
      <c r="C14" s="14">
        <v>19.8</v>
      </c>
      <c r="D14" s="14">
        <f>363+465.83+32.3+3.75+125.9</f>
        <v>990.77999999999986</v>
      </c>
      <c r="E14" s="15">
        <f t="shared" si="6"/>
        <v>1910.58</v>
      </c>
      <c r="F14" s="14"/>
      <c r="G14" s="14">
        <f>31.48+10.32+124.09+82.87</f>
        <v>248.76</v>
      </c>
      <c r="H14" s="14">
        <f>65.48+41.56+56+18.05+12.9+18.05+15.48</f>
        <v>227.52000000000004</v>
      </c>
      <c r="I14" s="15">
        <f t="shared" si="7"/>
        <v>476.28000000000003</v>
      </c>
      <c r="J14" s="14">
        <f>100+27.9+21.13</f>
        <v>149.03</v>
      </c>
      <c r="K14" s="14">
        <v>23.88</v>
      </c>
      <c r="L14" s="14">
        <f>199.46+38.36+81.57+8.84+725.2</f>
        <v>1053.43</v>
      </c>
      <c r="M14" s="15">
        <f t="shared" si="8"/>
        <v>1226.3400000000001</v>
      </c>
      <c r="N14" s="14"/>
      <c r="O14" s="14">
        <f>23.21+10.32+23.29+77.86+99.78+8.07</f>
        <v>242.53</v>
      </c>
      <c r="P14" s="14">
        <f>108.01+7.32+20.73+120+20.63+59.45+27.45+25.2+400</f>
        <v>788.79</v>
      </c>
      <c r="Q14" s="15">
        <f t="shared" si="9"/>
        <v>1031.32</v>
      </c>
      <c r="R14" s="14">
        <f t="shared" si="4"/>
        <v>4644.5200000000004</v>
      </c>
    </row>
    <row r="15" spans="1:18">
      <c r="A15" s="27" t="s">
        <v>38</v>
      </c>
      <c r="B15" s="14">
        <v>569.65</v>
      </c>
      <c r="C15" s="14">
        <v>632.94000000000005</v>
      </c>
      <c r="D15" s="14">
        <v>704.77</v>
      </c>
      <c r="E15" s="15">
        <f t="shared" si="6"/>
        <v>1907.3600000000001</v>
      </c>
      <c r="F15" s="14">
        <v>627.16999999999996</v>
      </c>
      <c r="G15" s="14">
        <v>890.67</v>
      </c>
      <c r="H15" s="14">
        <v>627.16999999999996</v>
      </c>
      <c r="I15" s="15">
        <f t="shared" si="7"/>
        <v>2145.0099999999998</v>
      </c>
      <c r="J15" s="14"/>
      <c r="K15" s="14"/>
      <c r="L15" s="14">
        <v>476.92</v>
      </c>
      <c r="M15" s="15">
        <f t="shared" si="8"/>
        <v>476.92</v>
      </c>
      <c r="N15" s="14">
        <v>958.45</v>
      </c>
      <c r="O15" s="14">
        <v>1017.19</v>
      </c>
      <c r="P15" s="14">
        <v>682.64</v>
      </c>
      <c r="Q15" s="15">
        <f t="shared" si="9"/>
        <v>2658.28</v>
      </c>
      <c r="R15" s="14">
        <f t="shared" si="4"/>
        <v>7187.57</v>
      </c>
    </row>
    <row r="16" spans="1:18">
      <c r="A16" s="1" t="s">
        <v>39</v>
      </c>
      <c r="B16" s="14"/>
      <c r="C16" s="14"/>
      <c r="D16" s="14"/>
      <c r="E16" s="15">
        <f t="shared" si="6"/>
        <v>0</v>
      </c>
      <c r="F16" s="14"/>
      <c r="G16" s="14"/>
      <c r="H16" s="14">
        <v>169.65</v>
      </c>
      <c r="I16" s="15">
        <f t="shared" si="7"/>
        <v>169.65</v>
      </c>
      <c r="J16" s="14"/>
      <c r="K16" s="14"/>
      <c r="L16" s="14"/>
      <c r="M16" s="15">
        <f t="shared" si="8"/>
        <v>0</v>
      </c>
      <c r="N16" s="14"/>
      <c r="O16" s="14">
        <v>218.04</v>
      </c>
      <c r="P16" s="14"/>
      <c r="Q16" s="15">
        <f t="shared" si="9"/>
        <v>218.04</v>
      </c>
      <c r="R16" s="14">
        <f t="shared" si="4"/>
        <v>387.69</v>
      </c>
    </row>
    <row r="17" spans="1:18">
      <c r="A17" s="1" t="s">
        <v>40</v>
      </c>
      <c r="B17" s="14"/>
      <c r="C17" s="14"/>
      <c r="D17" s="14"/>
      <c r="E17" s="15">
        <f t="shared" si="6"/>
        <v>0</v>
      </c>
      <c r="F17" s="14"/>
      <c r="G17" s="14">
        <v>23.75</v>
      </c>
      <c r="H17" s="14"/>
      <c r="I17" s="15">
        <f t="shared" si="7"/>
        <v>23.75</v>
      </c>
      <c r="J17" s="14"/>
      <c r="K17" s="14"/>
      <c r="L17" s="14"/>
      <c r="M17" s="15">
        <f t="shared" si="8"/>
        <v>0</v>
      </c>
      <c r="N17" s="14"/>
      <c r="O17" s="14"/>
      <c r="P17" s="14"/>
      <c r="Q17" s="15">
        <f t="shared" si="9"/>
        <v>0</v>
      </c>
      <c r="R17" s="14">
        <f t="shared" si="4"/>
        <v>23.75</v>
      </c>
    </row>
    <row r="18" spans="1:18">
      <c r="A18" s="1" t="s">
        <v>41</v>
      </c>
      <c r="B18" s="14"/>
      <c r="C18" s="14"/>
      <c r="D18" s="14"/>
      <c r="E18" s="15">
        <f t="shared" si="6"/>
        <v>0</v>
      </c>
      <c r="F18" s="14"/>
      <c r="G18" s="14">
        <v>81.45</v>
      </c>
      <c r="H18" s="14"/>
      <c r="I18" s="15">
        <f t="shared" si="7"/>
        <v>81.45</v>
      </c>
      <c r="J18" s="14"/>
      <c r="K18" s="14"/>
      <c r="L18" s="14"/>
      <c r="M18" s="15">
        <f t="shared" si="8"/>
        <v>0</v>
      </c>
      <c r="N18" s="14"/>
      <c r="O18" s="14">
        <v>49.7</v>
      </c>
      <c r="P18" s="14"/>
      <c r="Q18" s="15">
        <f t="shared" si="9"/>
        <v>49.7</v>
      </c>
      <c r="R18" s="14">
        <f t="shared" si="4"/>
        <v>131.15</v>
      </c>
    </row>
    <row r="19" spans="1:18">
      <c r="A19" s="1" t="s">
        <v>43</v>
      </c>
      <c r="B19" s="14"/>
      <c r="C19" s="14"/>
      <c r="D19" s="14"/>
      <c r="E19" s="15"/>
      <c r="F19" s="14"/>
      <c r="G19" s="14"/>
      <c r="H19" s="14"/>
      <c r="I19" s="15"/>
      <c r="J19" s="14"/>
      <c r="K19" s="14"/>
      <c r="L19" s="14"/>
      <c r="M19" s="15"/>
      <c r="N19" s="14"/>
      <c r="O19" s="14">
        <v>103.59</v>
      </c>
      <c r="P19" s="14">
        <v>271.92</v>
      </c>
      <c r="Q19" s="15">
        <f t="shared" si="9"/>
        <v>375.51</v>
      </c>
      <c r="R19" s="14">
        <f t="shared" si="4"/>
        <v>375.51</v>
      </c>
    </row>
    <row r="20" spans="1:18">
      <c r="A20" s="1" t="s">
        <v>42</v>
      </c>
      <c r="B20" s="14"/>
      <c r="C20" s="14"/>
      <c r="D20" s="14"/>
      <c r="E20" s="15">
        <f t="shared" si="6"/>
        <v>0</v>
      </c>
      <c r="F20" s="14">
        <v>98.09</v>
      </c>
      <c r="G20" s="14"/>
      <c r="H20" s="14">
        <v>375.1</v>
      </c>
      <c r="I20" s="15">
        <f t="shared" si="7"/>
        <v>473.19000000000005</v>
      </c>
      <c r="J20" s="14"/>
      <c r="K20" s="14"/>
      <c r="L20" s="14"/>
      <c r="M20" s="15">
        <f t="shared" si="8"/>
        <v>0</v>
      </c>
      <c r="N20" s="14"/>
      <c r="O20" s="14">
        <v>19.37</v>
      </c>
      <c r="P20" s="14">
        <f>305.05+18.46+47.83</f>
        <v>371.34</v>
      </c>
      <c r="Q20" s="15">
        <f t="shared" si="9"/>
        <v>390.71</v>
      </c>
      <c r="R20" s="14">
        <f t="shared" si="4"/>
        <v>863.90000000000009</v>
      </c>
    </row>
    <row r="21" spans="1:18">
      <c r="A21" s="1" t="s">
        <v>27</v>
      </c>
      <c r="B21" s="14">
        <f>1375.29+1423.89+1461.67+1375.29+1602.03</f>
        <v>7238.17</v>
      </c>
      <c r="C21" s="14">
        <f>1375.29+1423.89+1461.67+1375.29+1602.03</f>
        <v>7238.17</v>
      </c>
      <c r="D21" s="14">
        <f>1375.29+1368.52+1404.83+1375.29+1602.03</f>
        <v>7125.9599999999991</v>
      </c>
      <c r="E21" s="15">
        <f t="shared" ref="E21" si="10">SUM(B21:D21)</f>
        <v>21602.3</v>
      </c>
      <c r="F21" s="14">
        <f>1375.29+1423.89+1461.67+1375.29+1602.03</f>
        <v>7238.17</v>
      </c>
      <c r="G21" s="14">
        <f>1375.29+1423.89+1461.67+1375.29+1602.03</f>
        <v>7238.17</v>
      </c>
      <c r="H21" s="14">
        <f>1329.45+1423.89+1461.67+1375.29+1602.03+1375.29+1423.89+1461.67+1375.29+1602.03</f>
        <v>14430.499999999998</v>
      </c>
      <c r="I21" s="15">
        <f t="shared" ref="I21:I25" si="11">SUM(F21:H21)</f>
        <v>28906.839999999997</v>
      </c>
      <c r="J21" s="14">
        <f>1423.89+1461.67+1375.29+1375.29+1602.03</f>
        <v>7238.17</v>
      </c>
      <c r="K21" s="14">
        <f>1956.12+1423.89+1461.67+1956.12+1602.03</f>
        <v>8399.83</v>
      </c>
      <c r="L21" s="14">
        <f>1339.65+975.14+1434.57+730.84+1339.65+1614.06</f>
        <v>7433.91</v>
      </c>
      <c r="M21" s="15">
        <f t="shared" ref="M21:M25" si="12">SUM(J21:L21)</f>
        <v>23071.91</v>
      </c>
      <c r="N21" s="14">
        <f>1378.73+1232.02+1427.45+1378.73+1670.96</f>
        <v>7087.89</v>
      </c>
      <c r="O21" s="14">
        <f>1378.73+1062.5+1427.45+1378.73+1638.49</f>
        <v>6885.9</v>
      </c>
      <c r="P21" s="14">
        <f>1378.73+1272.21+1427.45+1378.73+1638.49+681.56+1087.16+1427.45+681.56+1638.49</f>
        <v>12611.83</v>
      </c>
      <c r="Q21" s="15">
        <f t="shared" ref="Q21:Q25" si="13">SUM(N21:P21)</f>
        <v>26585.620000000003</v>
      </c>
      <c r="R21" s="14">
        <f>+E21+I21+M21+Q21</f>
        <v>100166.67000000001</v>
      </c>
    </row>
    <row r="22" spans="1:18">
      <c r="A22" s="1" t="s">
        <v>28</v>
      </c>
      <c r="B22" s="14">
        <v>2748.18</v>
      </c>
      <c r="C22" s="14">
        <v>2794.48</v>
      </c>
      <c r="D22" s="14">
        <v>2788.73</v>
      </c>
      <c r="E22" s="15">
        <f t="shared" si="6"/>
        <v>8331.39</v>
      </c>
      <c r="F22" s="14">
        <v>2821.32</v>
      </c>
      <c r="G22" s="14">
        <v>2821.32</v>
      </c>
      <c r="H22" s="14">
        <v>2797.44</v>
      </c>
      <c r="I22" s="15">
        <f t="shared" si="11"/>
        <v>8440.08</v>
      </c>
      <c r="J22" s="14">
        <v>2723.23</v>
      </c>
      <c r="K22" s="14">
        <v>2653.16</v>
      </c>
      <c r="L22" s="14">
        <v>2622.37</v>
      </c>
      <c r="M22" s="15">
        <f t="shared" si="12"/>
        <v>7998.7599999999993</v>
      </c>
      <c r="N22" s="14">
        <v>2813.12</v>
      </c>
      <c r="O22" s="14">
        <v>2839.42</v>
      </c>
      <c r="P22" s="14">
        <v>2797.7</v>
      </c>
      <c r="Q22" s="15">
        <f t="shared" si="13"/>
        <v>8450.24</v>
      </c>
      <c r="R22" s="14">
        <f t="shared" ref="R22:R25" si="14">+E22+I22+M22+Q22</f>
        <v>33220.47</v>
      </c>
    </row>
    <row r="23" spans="1:18">
      <c r="A23" s="13" t="s">
        <v>29</v>
      </c>
      <c r="B23" s="14">
        <v>522.27</v>
      </c>
      <c r="C23" s="14">
        <v>378.17</v>
      </c>
      <c r="D23" s="14">
        <v>503.31</v>
      </c>
      <c r="E23" s="15">
        <f t="shared" si="6"/>
        <v>1403.75</v>
      </c>
      <c r="F23" s="14">
        <v>503.31</v>
      </c>
      <c r="G23" s="14">
        <v>503.31</v>
      </c>
      <c r="H23" s="14">
        <f>505.31+503.32</f>
        <v>1008.63</v>
      </c>
      <c r="I23" s="15">
        <f t="shared" si="11"/>
        <v>2015.25</v>
      </c>
      <c r="J23" s="14">
        <v>373.05</v>
      </c>
      <c r="K23" s="14">
        <v>515.57000000000005</v>
      </c>
      <c r="L23" s="14">
        <v>507.09</v>
      </c>
      <c r="M23" s="15">
        <f t="shared" si="12"/>
        <v>1395.71</v>
      </c>
      <c r="N23" s="14">
        <v>504.57</v>
      </c>
      <c r="O23" s="14">
        <v>504.57</v>
      </c>
      <c r="P23" s="14">
        <f>540.62+504.58</f>
        <v>1045.2</v>
      </c>
      <c r="Q23" s="15">
        <f t="shared" si="13"/>
        <v>2054.34</v>
      </c>
      <c r="R23" s="14">
        <f t="shared" si="14"/>
        <v>6869.05</v>
      </c>
    </row>
    <row r="24" spans="1:18">
      <c r="A24" s="1" t="s">
        <v>30</v>
      </c>
      <c r="B24" s="14">
        <v>222.15</v>
      </c>
      <c r="C24" s="14">
        <v>192.81</v>
      </c>
      <c r="D24" s="14">
        <v>203.76</v>
      </c>
      <c r="E24" s="15">
        <f t="shared" si="6"/>
        <v>618.72</v>
      </c>
      <c r="F24" s="14">
        <v>203.76</v>
      </c>
      <c r="G24" s="14">
        <v>203.76</v>
      </c>
      <c r="H24" s="14">
        <v>203.76</v>
      </c>
      <c r="I24" s="15">
        <f t="shared" si="11"/>
        <v>611.28</v>
      </c>
      <c r="J24" s="14">
        <v>92.61</v>
      </c>
      <c r="K24" s="14">
        <v>181.35</v>
      </c>
      <c r="L24" s="14">
        <v>205.14</v>
      </c>
      <c r="M24" s="15">
        <f t="shared" si="12"/>
        <v>479.09999999999997</v>
      </c>
      <c r="N24" s="14">
        <v>204.27</v>
      </c>
      <c r="O24" s="14">
        <v>204.27</v>
      </c>
      <c r="P24" s="14">
        <v>218.86</v>
      </c>
      <c r="Q24" s="15">
        <f t="shared" si="13"/>
        <v>627.40000000000009</v>
      </c>
      <c r="R24" s="14">
        <f t="shared" si="14"/>
        <v>2336.5</v>
      </c>
    </row>
    <row r="25" spans="1:18">
      <c r="A25" s="1" t="s">
        <v>16</v>
      </c>
      <c r="B25" s="14"/>
      <c r="C25" s="14"/>
      <c r="D25" s="14"/>
      <c r="E25" s="15">
        <f t="shared" si="6"/>
        <v>0</v>
      </c>
      <c r="F25" s="14"/>
      <c r="G25" s="14"/>
      <c r="H25" s="14"/>
      <c r="I25" s="15">
        <f t="shared" si="11"/>
        <v>0</v>
      </c>
      <c r="J25" s="14"/>
      <c r="K25" s="14"/>
      <c r="L25" s="14"/>
      <c r="M25" s="15">
        <f t="shared" si="12"/>
        <v>0</v>
      </c>
      <c r="N25" s="14"/>
      <c r="O25" s="14"/>
      <c r="P25" s="14"/>
      <c r="Q25" s="15">
        <f t="shared" si="13"/>
        <v>0</v>
      </c>
      <c r="R25" s="14">
        <f t="shared" si="14"/>
        <v>0</v>
      </c>
    </row>
    <row r="26" spans="1:18">
      <c r="A26" s="5" t="s">
        <v>23</v>
      </c>
      <c r="B26" s="19">
        <f>SUM(B10:B25)</f>
        <v>13134.01</v>
      </c>
      <c r="C26" s="19">
        <f t="shared" ref="C26:P26" si="15">SUM(C10:C25)</f>
        <v>11957.97</v>
      </c>
      <c r="D26" s="19">
        <f t="shared" si="15"/>
        <v>12490.409999999998</v>
      </c>
      <c r="E26" s="19">
        <f t="shared" si="15"/>
        <v>37582.39</v>
      </c>
      <c r="F26" s="19">
        <f t="shared" si="15"/>
        <v>12397.539999999999</v>
      </c>
      <c r="G26" s="19">
        <f t="shared" si="15"/>
        <v>12672.92</v>
      </c>
      <c r="H26" s="19">
        <f t="shared" si="15"/>
        <v>20074.079999999998</v>
      </c>
      <c r="I26" s="19">
        <f t="shared" si="15"/>
        <v>45144.539999999994</v>
      </c>
      <c r="J26" s="19">
        <f t="shared" si="15"/>
        <v>10701.52</v>
      </c>
      <c r="K26" s="19">
        <f t="shared" si="15"/>
        <v>12007.66</v>
      </c>
      <c r="L26" s="19">
        <f t="shared" si="15"/>
        <v>12395.89</v>
      </c>
      <c r="M26" s="19">
        <f t="shared" si="15"/>
        <v>35105.07</v>
      </c>
      <c r="N26" s="19">
        <f t="shared" si="15"/>
        <v>11754.68</v>
      </c>
      <c r="O26" s="19">
        <f t="shared" si="15"/>
        <v>12819.4</v>
      </c>
      <c r="P26" s="19">
        <f t="shared" si="15"/>
        <v>19486.530000000002</v>
      </c>
      <c r="Q26" s="20">
        <f t="shared" ref="Q26" si="16">SUM(Q10:Q25)</f>
        <v>44060.610000000008</v>
      </c>
      <c r="R26" s="19">
        <f t="shared" ref="R26" si="17">SUM(R10:R25)</f>
        <v>161892.60999999999</v>
      </c>
    </row>
    <row r="27" spans="1:18">
      <c r="A27" s="1"/>
      <c r="B27" s="14"/>
      <c r="C27" s="14"/>
      <c r="D27" s="14"/>
      <c r="E27" s="15"/>
      <c r="F27" s="14"/>
      <c r="G27" s="14"/>
      <c r="H27" s="14"/>
      <c r="I27" s="15"/>
      <c r="J27" s="14"/>
      <c r="K27" s="14"/>
      <c r="L27" s="14"/>
      <c r="M27" s="15"/>
      <c r="N27" s="14"/>
      <c r="O27" s="14"/>
      <c r="P27" s="14"/>
      <c r="Q27" s="16"/>
      <c r="R27" s="14"/>
    </row>
    <row r="28" spans="1:18">
      <c r="A28" s="1"/>
      <c r="B28" s="14"/>
      <c r="C28" s="14"/>
      <c r="D28" s="14"/>
      <c r="E28" s="15"/>
      <c r="F28" s="14"/>
      <c r="G28" s="14"/>
      <c r="H28" s="14"/>
      <c r="I28" s="15"/>
      <c r="J28" s="14"/>
      <c r="K28" s="14"/>
      <c r="L28" s="14"/>
      <c r="M28" s="15"/>
      <c r="N28" s="14"/>
      <c r="O28" s="14"/>
      <c r="P28" s="14"/>
      <c r="Q28" s="16"/>
      <c r="R28" s="14"/>
    </row>
    <row r="29" spans="1:18">
      <c r="A29" s="6" t="s">
        <v>15</v>
      </c>
      <c r="B29" s="21">
        <f>B9-B26</f>
        <v>-7241.16</v>
      </c>
      <c r="C29" s="21">
        <f t="shared" ref="C29:R29" si="18">C9-C26</f>
        <v>-5526.8099999999995</v>
      </c>
      <c r="D29" s="21">
        <f t="shared" si="18"/>
        <v>14391.610000000002</v>
      </c>
      <c r="E29" s="21">
        <f t="shared" si="18"/>
        <v>1623.6399999999994</v>
      </c>
      <c r="F29" s="21">
        <f t="shared" si="18"/>
        <v>-5516.4299999999985</v>
      </c>
      <c r="G29" s="21">
        <f t="shared" si="18"/>
        <v>-5791.8099999999995</v>
      </c>
      <c r="H29" s="21">
        <f t="shared" si="18"/>
        <v>-13240.619999999997</v>
      </c>
      <c r="I29" s="21">
        <f t="shared" si="18"/>
        <v>-24548.859999999993</v>
      </c>
      <c r="J29" s="21">
        <f t="shared" si="18"/>
        <v>-5313.88</v>
      </c>
      <c r="K29" s="21">
        <f t="shared" si="18"/>
        <v>-12007.66</v>
      </c>
      <c r="L29" s="21">
        <f t="shared" si="18"/>
        <v>-5157.1499999999996</v>
      </c>
      <c r="M29" s="21">
        <f t="shared" si="18"/>
        <v>-22478.69</v>
      </c>
      <c r="N29" s="21">
        <f t="shared" si="18"/>
        <v>-4019</v>
      </c>
      <c r="O29" s="21">
        <f t="shared" si="18"/>
        <v>-5272.0199999999995</v>
      </c>
      <c r="P29" s="21">
        <f t="shared" si="18"/>
        <v>-11894.170000000002</v>
      </c>
      <c r="Q29" s="22">
        <f t="shared" si="18"/>
        <v>-21185.19000000001</v>
      </c>
      <c r="R29" s="21">
        <f t="shared" si="18"/>
        <v>-66589.099999999977</v>
      </c>
    </row>
    <row r="33" spans="1:18">
      <c r="A33" s="12">
        <v>2020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9"/>
    </row>
    <row r="34" spans="1:18">
      <c r="A34" s="1"/>
      <c r="B34" s="2" t="s">
        <v>0</v>
      </c>
      <c r="C34" s="2" t="s">
        <v>1</v>
      </c>
      <c r="D34" s="2" t="s">
        <v>2</v>
      </c>
      <c r="E34" s="3" t="s">
        <v>21</v>
      </c>
      <c r="F34" s="2" t="s">
        <v>3</v>
      </c>
      <c r="G34" s="2" t="s">
        <v>4</v>
      </c>
      <c r="H34" s="2" t="s">
        <v>5</v>
      </c>
      <c r="I34" s="3" t="s">
        <v>18</v>
      </c>
      <c r="J34" s="2" t="s">
        <v>6</v>
      </c>
      <c r="K34" s="2" t="s">
        <v>7</v>
      </c>
      <c r="L34" s="2" t="s">
        <v>8</v>
      </c>
      <c r="M34" s="3" t="s">
        <v>19</v>
      </c>
      <c r="N34" s="2" t="s">
        <v>9</v>
      </c>
      <c r="O34" s="2" t="s">
        <v>10</v>
      </c>
      <c r="P34" s="2" t="s">
        <v>11</v>
      </c>
      <c r="Q34" s="7" t="s">
        <v>20</v>
      </c>
      <c r="R34" s="8" t="s">
        <v>25</v>
      </c>
    </row>
    <row r="35" spans="1:18">
      <c r="A35" s="1" t="s">
        <v>12</v>
      </c>
      <c r="B35" s="14"/>
      <c r="C35" s="14"/>
      <c r="D35" s="14"/>
      <c r="E35" s="15">
        <f t="shared" ref="E35:E56" si="19">SUM(B35:D35)</f>
        <v>0</v>
      </c>
      <c r="F35" s="14"/>
      <c r="G35" s="14"/>
      <c r="H35" s="14"/>
      <c r="I35" s="15">
        <f t="shared" ref="I35:I40" si="20">SUM(F35:H35)</f>
        <v>0</v>
      </c>
      <c r="J35" s="14"/>
      <c r="K35" s="14"/>
      <c r="L35" s="14"/>
      <c r="M35" s="15">
        <f t="shared" ref="M35:M40" si="21">SUM(J35:L35)</f>
        <v>0</v>
      </c>
      <c r="N35" s="14"/>
      <c r="O35" s="14"/>
      <c r="P35" s="14"/>
      <c r="Q35" s="16">
        <f t="shared" ref="Q35:Q40" si="22">SUM(N35:P35)</f>
        <v>0</v>
      </c>
      <c r="R35" s="14"/>
    </row>
    <row r="36" spans="1:18">
      <c r="A36" s="1" t="s">
        <v>13</v>
      </c>
      <c r="B36" s="14"/>
      <c r="C36" s="14"/>
      <c r="D36" s="14"/>
      <c r="E36" s="15">
        <f t="shared" si="19"/>
        <v>0</v>
      </c>
      <c r="F36" s="14"/>
      <c r="G36" s="14"/>
      <c r="H36" s="14"/>
      <c r="I36" s="15">
        <f t="shared" si="20"/>
        <v>0</v>
      </c>
      <c r="J36" s="14"/>
      <c r="K36" s="14"/>
      <c r="L36" s="14"/>
      <c r="M36" s="15">
        <f t="shared" si="21"/>
        <v>0</v>
      </c>
      <c r="N36" s="14"/>
      <c r="O36" s="14"/>
      <c r="P36" s="14"/>
      <c r="Q36" s="16">
        <f t="shared" si="22"/>
        <v>0</v>
      </c>
      <c r="R36" s="14"/>
    </row>
    <row r="37" spans="1:18">
      <c r="A37" s="1" t="s">
        <v>14</v>
      </c>
      <c r="B37" s="14"/>
      <c r="C37" s="14"/>
      <c r="D37" s="14"/>
      <c r="E37" s="15">
        <f t="shared" si="19"/>
        <v>0</v>
      </c>
      <c r="F37" s="14"/>
      <c r="G37" s="14"/>
      <c r="H37" s="14"/>
      <c r="I37" s="15">
        <f t="shared" si="20"/>
        <v>0</v>
      </c>
      <c r="J37" s="14"/>
      <c r="K37" s="14"/>
      <c r="L37" s="14"/>
      <c r="M37" s="15">
        <f t="shared" si="21"/>
        <v>0</v>
      </c>
      <c r="N37" s="14"/>
      <c r="O37" s="14"/>
      <c r="P37" s="14"/>
      <c r="Q37" s="16">
        <f t="shared" si="22"/>
        <v>0</v>
      </c>
      <c r="R37" s="14"/>
    </row>
    <row r="38" spans="1:18">
      <c r="A38" s="1" t="s">
        <v>24</v>
      </c>
      <c r="B38" s="14"/>
      <c r="C38" s="14"/>
      <c r="D38" s="14"/>
      <c r="E38" s="15">
        <f t="shared" si="19"/>
        <v>0</v>
      </c>
      <c r="F38" s="14"/>
      <c r="G38" s="14"/>
      <c r="H38" s="14"/>
      <c r="I38" s="15">
        <f t="shared" si="20"/>
        <v>0</v>
      </c>
      <c r="J38" s="14"/>
      <c r="K38" s="14"/>
      <c r="L38" s="14"/>
      <c r="M38" s="15">
        <f t="shared" si="21"/>
        <v>0</v>
      </c>
      <c r="N38" s="14"/>
      <c r="O38" s="14"/>
      <c r="P38" s="14"/>
      <c r="Q38" s="16">
        <f t="shared" si="22"/>
        <v>0</v>
      </c>
      <c r="R38" s="14"/>
    </row>
    <row r="39" spans="1:18">
      <c r="A39" s="1" t="s">
        <v>35</v>
      </c>
      <c r="B39" s="14">
        <v>1234.4100000000001</v>
      </c>
      <c r="C39" s="14">
        <v>738.45</v>
      </c>
      <c r="D39" s="14">
        <v>958.52</v>
      </c>
      <c r="E39" s="15">
        <f t="shared" si="19"/>
        <v>2931.38</v>
      </c>
      <c r="F39" s="14"/>
      <c r="G39" s="14"/>
      <c r="H39" s="14"/>
      <c r="I39" s="15">
        <f t="shared" si="20"/>
        <v>0</v>
      </c>
      <c r="J39" s="14"/>
      <c r="K39" s="14"/>
      <c r="L39" s="14"/>
      <c r="M39" s="15">
        <f t="shared" si="21"/>
        <v>0</v>
      </c>
      <c r="N39" s="14"/>
      <c r="O39" s="14"/>
      <c r="P39" s="14"/>
      <c r="Q39" s="16">
        <f t="shared" si="22"/>
        <v>0</v>
      </c>
      <c r="R39" s="14">
        <f t="shared" ref="R39:R56" si="23">+E39+I39+M39+Q39</f>
        <v>2931.38</v>
      </c>
    </row>
    <row r="40" spans="1:18">
      <c r="A40" s="1" t="s">
        <v>17</v>
      </c>
      <c r="B40" s="14">
        <v>6748.91</v>
      </c>
      <c r="C40" s="14">
        <v>4556.68</v>
      </c>
      <c r="D40" s="14"/>
      <c r="E40" s="15">
        <f t="shared" si="19"/>
        <v>11305.59</v>
      </c>
      <c r="F40" s="14"/>
      <c r="G40" s="14"/>
      <c r="H40" s="14"/>
      <c r="I40" s="15">
        <f t="shared" si="20"/>
        <v>0</v>
      </c>
      <c r="J40" s="14"/>
      <c r="K40" s="14"/>
      <c r="L40" s="14"/>
      <c r="M40" s="15">
        <f t="shared" si="21"/>
        <v>0</v>
      </c>
      <c r="N40" s="14"/>
      <c r="O40" s="14"/>
      <c r="P40" s="14"/>
      <c r="Q40" s="16">
        <f t="shared" si="22"/>
        <v>0</v>
      </c>
      <c r="R40" s="14">
        <f t="shared" si="23"/>
        <v>11305.59</v>
      </c>
    </row>
    <row r="41" spans="1:18">
      <c r="A41" s="4" t="s">
        <v>22</v>
      </c>
      <c r="B41" s="17">
        <f t="shared" ref="B41:R41" si="24">SUM(B35:B40)</f>
        <v>7983.32</v>
      </c>
      <c r="C41" s="17">
        <f t="shared" si="24"/>
        <v>5295.13</v>
      </c>
      <c r="D41" s="17">
        <f t="shared" si="24"/>
        <v>958.52</v>
      </c>
      <c r="E41" s="17">
        <f t="shared" si="24"/>
        <v>14236.970000000001</v>
      </c>
      <c r="F41" s="17">
        <f t="shared" si="24"/>
        <v>0</v>
      </c>
      <c r="G41" s="17">
        <f t="shared" si="24"/>
        <v>0</v>
      </c>
      <c r="H41" s="17">
        <f t="shared" si="24"/>
        <v>0</v>
      </c>
      <c r="I41" s="17">
        <f t="shared" si="24"/>
        <v>0</v>
      </c>
      <c r="J41" s="17">
        <f t="shared" si="24"/>
        <v>0</v>
      </c>
      <c r="K41" s="17">
        <f t="shared" si="24"/>
        <v>0</v>
      </c>
      <c r="L41" s="17">
        <f t="shared" si="24"/>
        <v>0</v>
      </c>
      <c r="M41" s="17">
        <f t="shared" si="24"/>
        <v>0</v>
      </c>
      <c r="N41" s="17">
        <f t="shared" si="24"/>
        <v>0</v>
      </c>
      <c r="O41" s="17">
        <f t="shared" si="24"/>
        <v>0</v>
      </c>
      <c r="P41" s="17">
        <f t="shared" si="24"/>
        <v>0</v>
      </c>
      <c r="Q41" s="18">
        <f t="shared" si="24"/>
        <v>0</v>
      </c>
      <c r="R41" s="17">
        <f t="shared" si="24"/>
        <v>14236.970000000001</v>
      </c>
    </row>
    <row r="42" spans="1:18">
      <c r="A42" s="1" t="s">
        <v>31</v>
      </c>
      <c r="B42" s="14">
        <v>28.31</v>
      </c>
      <c r="C42" s="14">
        <v>28.31</v>
      </c>
      <c r="D42" s="14">
        <v>28.31</v>
      </c>
      <c r="E42" s="15">
        <f t="shared" si="19"/>
        <v>84.929999999999993</v>
      </c>
      <c r="F42" s="14">
        <v>28.31</v>
      </c>
      <c r="G42" s="14">
        <v>28.31</v>
      </c>
      <c r="H42" s="14"/>
      <c r="I42" s="15">
        <f t="shared" ref="I42:I56" si="25">SUM(F42:H42)</f>
        <v>56.62</v>
      </c>
      <c r="J42" s="14"/>
      <c r="K42" s="14"/>
      <c r="L42" s="14"/>
      <c r="M42" s="15">
        <f t="shared" ref="M42:M56" si="26">SUM(J42:L42)</f>
        <v>0</v>
      </c>
      <c r="N42" s="14"/>
      <c r="O42" s="14"/>
      <c r="P42" s="14"/>
      <c r="Q42" s="15">
        <f t="shared" ref="Q42:Q56" si="27">SUM(N42:P42)</f>
        <v>0</v>
      </c>
      <c r="R42" s="14">
        <f t="shared" si="23"/>
        <v>141.54999999999998</v>
      </c>
    </row>
    <row r="43" spans="1:18">
      <c r="A43" s="1" t="s">
        <v>32</v>
      </c>
      <c r="B43" s="14">
        <v>140.59</v>
      </c>
      <c r="C43" s="14">
        <v>116.52</v>
      </c>
      <c r="D43" s="14">
        <v>77.67</v>
      </c>
      <c r="E43" s="15">
        <f t="shared" si="19"/>
        <v>334.78000000000003</v>
      </c>
      <c r="F43" s="14">
        <v>58.12</v>
      </c>
      <c r="G43" s="14"/>
      <c r="H43" s="14"/>
      <c r="I43" s="15">
        <f t="shared" si="25"/>
        <v>58.12</v>
      </c>
      <c r="J43" s="14"/>
      <c r="K43" s="14"/>
      <c r="L43" s="14"/>
      <c r="M43" s="15">
        <f t="shared" si="26"/>
        <v>0</v>
      </c>
      <c r="N43" s="14"/>
      <c r="O43" s="14"/>
      <c r="P43" s="14"/>
      <c r="Q43" s="15">
        <f t="shared" si="27"/>
        <v>0</v>
      </c>
      <c r="R43" s="14">
        <f t="shared" si="23"/>
        <v>392.90000000000003</v>
      </c>
    </row>
    <row r="44" spans="1:18">
      <c r="A44" s="1" t="s">
        <v>33</v>
      </c>
      <c r="B44" s="14"/>
      <c r="C44" s="14">
        <v>63.34</v>
      </c>
      <c r="D44" s="14"/>
      <c r="E44" s="15">
        <f t="shared" si="19"/>
        <v>63.34</v>
      </c>
      <c r="F44" s="14">
        <v>57.75</v>
      </c>
      <c r="G44" s="14"/>
      <c r="H44" s="14"/>
      <c r="I44" s="15">
        <f t="shared" si="25"/>
        <v>57.75</v>
      </c>
      <c r="J44" s="14"/>
      <c r="K44" s="14"/>
      <c r="L44" s="14"/>
      <c r="M44" s="15">
        <f t="shared" si="26"/>
        <v>0</v>
      </c>
      <c r="N44" s="14"/>
      <c r="O44" s="14"/>
      <c r="P44" s="14"/>
      <c r="Q44" s="15">
        <f t="shared" si="27"/>
        <v>0</v>
      </c>
      <c r="R44" s="14">
        <f t="shared" si="23"/>
        <v>121.09</v>
      </c>
    </row>
    <row r="45" spans="1:18">
      <c r="A45" s="1" t="s">
        <v>36</v>
      </c>
      <c r="B45" s="14"/>
      <c r="C45" s="14">
        <v>447.37</v>
      </c>
      <c r="D45" s="14">
        <v>170.09</v>
      </c>
      <c r="E45" s="15">
        <f t="shared" si="19"/>
        <v>617.46</v>
      </c>
      <c r="F45" s="14"/>
      <c r="G45" s="14"/>
      <c r="H45" s="14"/>
      <c r="I45" s="15">
        <f t="shared" si="25"/>
        <v>0</v>
      </c>
      <c r="J45" s="14"/>
      <c r="K45" s="14"/>
      <c r="L45" s="14"/>
      <c r="M45" s="15">
        <f t="shared" si="26"/>
        <v>0</v>
      </c>
      <c r="N45" s="14"/>
      <c r="O45" s="14"/>
      <c r="P45" s="14"/>
      <c r="Q45" s="15">
        <f t="shared" si="27"/>
        <v>0</v>
      </c>
      <c r="R45" s="14">
        <f t="shared" si="23"/>
        <v>617.46</v>
      </c>
    </row>
    <row r="46" spans="1:18">
      <c r="A46" s="1" t="s">
        <v>37</v>
      </c>
      <c r="B46" s="14"/>
      <c r="C46" s="14"/>
      <c r="D46" s="14"/>
      <c r="E46" s="15">
        <f t="shared" si="19"/>
        <v>0</v>
      </c>
      <c r="F46" s="14"/>
      <c r="G46" s="14"/>
      <c r="H46" s="14"/>
      <c r="I46" s="15">
        <f t="shared" si="25"/>
        <v>0</v>
      </c>
      <c r="J46" s="14"/>
      <c r="K46" s="14"/>
      <c r="L46" s="14"/>
      <c r="M46" s="15">
        <f t="shared" si="26"/>
        <v>0</v>
      </c>
      <c r="N46" s="14"/>
      <c r="O46" s="14"/>
      <c r="P46" s="14"/>
      <c r="Q46" s="15">
        <f t="shared" si="27"/>
        <v>0</v>
      </c>
      <c r="R46" s="14">
        <f t="shared" si="23"/>
        <v>0</v>
      </c>
    </row>
    <row r="47" spans="1:18">
      <c r="A47" s="27" t="s">
        <v>38</v>
      </c>
      <c r="B47" s="14">
        <v>976.54</v>
      </c>
      <c r="C47" s="14">
        <v>1017.23</v>
      </c>
      <c r="D47" s="14">
        <v>298.39</v>
      </c>
      <c r="E47" s="15">
        <f t="shared" si="19"/>
        <v>2292.16</v>
      </c>
      <c r="F47" s="14"/>
      <c r="G47" s="14"/>
      <c r="H47" s="14"/>
      <c r="I47" s="15">
        <f t="shared" si="25"/>
        <v>0</v>
      </c>
      <c r="J47" s="14"/>
      <c r="K47" s="14"/>
      <c r="L47" s="14"/>
      <c r="M47" s="15">
        <f t="shared" si="26"/>
        <v>0</v>
      </c>
      <c r="N47" s="14"/>
      <c r="O47" s="14"/>
      <c r="P47" s="14"/>
      <c r="Q47" s="15">
        <f t="shared" si="27"/>
        <v>0</v>
      </c>
      <c r="R47" s="14">
        <f t="shared" si="23"/>
        <v>2292.16</v>
      </c>
    </row>
    <row r="48" spans="1:18">
      <c r="A48" s="1" t="s">
        <v>39</v>
      </c>
      <c r="B48" s="14">
        <v>200.68</v>
      </c>
      <c r="C48" s="14">
        <v>124.87</v>
      </c>
      <c r="D48" s="14"/>
      <c r="E48" s="15">
        <f t="shared" si="19"/>
        <v>325.55</v>
      </c>
      <c r="F48" s="14"/>
      <c r="G48" s="14"/>
      <c r="H48" s="14"/>
      <c r="I48" s="15">
        <f t="shared" si="25"/>
        <v>0</v>
      </c>
      <c r="J48" s="14"/>
      <c r="K48" s="14"/>
      <c r="L48" s="14"/>
      <c r="M48" s="15">
        <f t="shared" si="26"/>
        <v>0</v>
      </c>
      <c r="N48" s="14"/>
      <c r="O48" s="14"/>
      <c r="P48" s="14"/>
      <c r="Q48" s="15">
        <f t="shared" si="27"/>
        <v>0</v>
      </c>
      <c r="R48" s="14">
        <f t="shared" si="23"/>
        <v>325.55</v>
      </c>
    </row>
    <row r="49" spans="1:18">
      <c r="A49" s="1" t="s">
        <v>40</v>
      </c>
      <c r="B49" s="14"/>
      <c r="C49" s="14"/>
      <c r="D49" s="14"/>
      <c r="E49" s="15">
        <f t="shared" si="19"/>
        <v>0</v>
      </c>
      <c r="F49" s="14"/>
      <c r="G49" s="14"/>
      <c r="H49" s="14"/>
      <c r="I49" s="15">
        <f t="shared" si="25"/>
        <v>0</v>
      </c>
      <c r="J49" s="14"/>
      <c r="K49" s="14"/>
      <c r="L49" s="14"/>
      <c r="M49" s="15">
        <f t="shared" si="26"/>
        <v>0</v>
      </c>
      <c r="N49" s="14"/>
      <c r="O49" s="14"/>
      <c r="P49" s="14"/>
      <c r="Q49" s="15">
        <f t="shared" si="27"/>
        <v>0</v>
      </c>
      <c r="R49" s="14">
        <f t="shared" si="23"/>
        <v>0</v>
      </c>
    </row>
    <row r="50" spans="1:18">
      <c r="A50" s="1" t="s">
        <v>41</v>
      </c>
      <c r="B50" s="14"/>
      <c r="C50" s="14"/>
      <c r="D50" s="14">
        <v>9.75</v>
      </c>
      <c r="E50" s="15">
        <f t="shared" si="19"/>
        <v>9.75</v>
      </c>
      <c r="F50" s="14"/>
      <c r="G50" s="14"/>
      <c r="H50" s="14"/>
      <c r="I50" s="15">
        <f t="shared" si="25"/>
        <v>0</v>
      </c>
      <c r="J50" s="14"/>
      <c r="K50" s="14"/>
      <c r="L50" s="14"/>
      <c r="M50" s="15">
        <f t="shared" si="26"/>
        <v>0</v>
      </c>
      <c r="N50" s="14"/>
      <c r="O50" s="14"/>
      <c r="P50" s="14"/>
      <c r="Q50" s="15">
        <f t="shared" si="27"/>
        <v>0</v>
      </c>
      <c r="R50" s="14">
        <f t="shared" si="23"/>
        <v>9.75</v>
      </c>
    </row>
    <row r="51" spans="1:18">
      <c r="A51" s="1" t="s">
        <v>43</v>
      </c>
      <c r="B51" s="14">
        <v>244.35</v>
      </c>
      <c r="C51" s="14">
        <v>139.25</v>
      </c>
      <c r="D51" s="14">
        <v>314.64999999999998</v>
      </c>
      <c r="E51" s="15">
        <f t="shared" si="19"/>
        <v>698.25</v>
      </c>
      <c r="F51" s="14"/>
      <c r="G51" s="14"/>
      <c r="H51" s="14"/>
      <c r="I51" s="15">
        <f t="shared" si="25"/>
        <v>0</v>
      </c>
      <c r="J51" s="14"/>
      <c r="K51" s="14"/>
      <c r="L51" s="14"/>
      <c r="M51" s="15">
        <f t="shared" si="26"/>
        <v>0</v>
      </c>
      <c r="N51" s="14"/>
      <c r="O51" s="14"/>
      <c r="P51" s="14"/>
      <c r="Q51" s="15">
        <f t="shared" si="27"/>
        <v>0</v>
      </c>
      <c r="R51" s="14">
        <f t="shared" si="23"/>
        <v>698.25</v>
      </c>
    </row>
    <row r="52" spans="1:18">
      <c r="A52" s="1" t="s">
        <v>42</v>
      </c>
      <c r="B52" s="14"/>
      <c r="C52" s="14"/>
      <c r="D52" s="14"/>
      <c r="E52" s="15">
        <f t="shared" si="19"/>
        <v>0</v>
      </c>
      <c r="F52" s="14"/>
      <c r="G52" s="14"/>
      <c r="H52" s="14"/>
      <c r="I52" s="15">
        <f t="shared" si="25"/>
        <v>0</v>
      </c>
      <c r="J52" s="14"/>
      <c r="K52" s="14"/>
      <c r="L52" s="14"/>
      <c r="M52" s="15">
        <f t="shared" si="26"/>
        <v>0</v>
      </c>
      <c r="N52" s="14"/>
      <c r="O52" s="14"/>
      <c r="P52" s="14"/>
      <c r="Q52" s="15">
        <f t="shared" si="27"/>
        <v>0</v>
      </c>
      <c r="R52" s="14">
        <f t="shared" si="23"/>
        <v>0</v>
      </c>
    </row>
    <row r="53" spans="1:18">
      <c r="A53" s="1" t="s">
        <v>27</v>
      </c>
      <c r="B53" s="14">
        <f>1378.73+924.78+1427.45+1378.73+1638.49</f>
        <v>6748.18</v>
      </c>
      <c r="C53" s="14">
        <f>1455.99+1253.65+1445.09+1671.26+1445.09</f>
        <v>7271.0800000000008</v>
      </c>
      <c r="D53" s="14">
        <f>1455.99+1419.23+2442.01+1671.26+3695.69</f>
        <v>10684.18</v>
      </c>
      <c r="E53" s="15">
        <f t="shared" si="19"/>
        <v>24703.440000000002</v>
      </c>
      <c r="F53" s="14">
        <f>1455.99+1419.23+1481.86+1671.26+1519.64</f>
        <v>7547.9800000000005</v>
      </c>
      <c r="G53" s="14"/>
      <c r="H53" s="14"/>
      <c r="I53" s="15">
        <f t="shared" si="25"/>
        <v>7547.9800000000005</v>
      </c>
      <c r="J53" s="14"/>
      <c r="K53" s="14"/>
      <c r="L53" s="14"/>
      <c r="M53" s="15">
        <f t="shared" si="26"/>
        <v>0</v>
      </c>
      <c r="N53" s="14"/>
      <c r="O53" s="14"/>
      <c r="P53" s="14"/>
      <c r="Q53" s="15">
        <f t="shared" si="27"/>
        <v>0</v>
      </c>
      <c r="R53" s="14">
        <f t="shared" si="23"/>
        <v>32251.420000000002</v>
      </c>
    </row>
    <row r="54" spans="1:18">
      <c r="A54" s="1" t="s">
        <v>28</v>
      </c>
      <c r="B54" s="14">
        <f>525.41-199.6+526.8+603.11+526.8</f>
        <v>1982.5199999999998</v>
      </c>
      <c r="C54" s="14">
        <f>535.92+59.55+552.14+615.16+552.14</f>
        <v>2314.91</v>
      </c>
      <c r="D54" s="14">
        <f>535.92+574.55+880.65+615.16+1293.29</f>
        <v>3899.5699999999997</v>
      </c>
      <c r="E54" s="15">
        <f t="shared" si="19"/>
        <v>8197</v>
      </c>
      <c r="F54" s="14">
        <f>535.92+574.55+566.19+615.16+580.63</f>
        <v>2872.45</v>
      </c>
      <c r="G54" s="14"/>
      <c r="H54" s="14"/>
      <c r="I54" s="15">
        <f t="shared" si="25"/>
        <v>2872.45</v>
      </c>
      <c r="J54" s="14"/>
      <c r="K54" s="14"/>
      <c r="L54" s="14"/>
      <c r="M54" s="15">
        <f t="shared" si="26"/>
        <v>0</v>
      </c>
      <c r="N54" s="14"/>
      <c r="O54" s="14"/>
      <c r="P54" s="14"/>
      <c r="Q54" s="15">
        <f t="shared" si="27"/>
        <v>0</v>
      </c>
      <c r="R54" s="14">
        <f t="shared" si="23"/>
        <v>11069.45</v>
      </c>
    </row>
    <row r="55" spans="1:18">
      <c r="A55" s="13" t="s">
        <v>29</v>
      </c>
      <c r="B55" s="14">
        <v>540.62</v>
      </c>
      <c r="C55" s="14">
        <v>523.51</v>
      </c>
      <c r="D55" s="14">
        <f>386.05+461.96</f>
        <v>848.01</v>
      </c>
      <c r="E55" s="15">
        <f t="shared" si="19"/>
        <v>1912.14</v>
      </c>
      <c r="F55" s="14">
        <v>0</v>
      </c>
      <c r="G55" s="14">
        <v>0</v>
      </c>
      <c r="H55" s="14"/>
      <c r="I55" s="15">
        <f t="shared" si="25"/>
        <v>0</v>
      </c>
      <c r="J55" s="14"/>
      <c r="K55" s="14"/>
      <c r="L55" s="14"/>
      <c r="M55" s="15">
        <f t="shared" si="26"/>
        <v>0</v>
      </c>
      <c r="N55" s="14"/>
      <c r="O55" s="14"/>
      <c r="P55" s="14"/>
      <c r="Q55" s="15">
        <f t="shared" si="27"/>
        <v>0</v>
      </c>
      <c r="R55" s="14">
        <f t="shared" si="23"/>
        <v>1912.14</v>
      </c>
    </row>
    <row r="56" spans="1:18">
      <c r="A56" s="1" t="s">
        <v>30</v>
      </c>
      <c r="B56" s="14">
        <v>218.87</v>
      </c>
      <c r="C56" s="14">
        <v>221.99</v>
      </c>
      <c r="D56" s="14">
        <f>156.28+48.54</f>
        <v>204.82</v>
      </c>
      <c r="E56" s="15">
        <f t="shared" si="19"/>
        <v>645.68000000000006</v>
      </c>
      <c r="F56" s="14"/>
      <c r="G56" s="14"/>
      <c r="H56" s="14"/>
      <c r="I56" s="15">
        <f t="shared" si="25"/>
        <v>0</v>
      </c>
      <c r="J56" s="14"/>
      <c r="K56" s="14"/>
      <c r="L56" s="14"/>
      <c r="M56" s="15">
        <f t="shared" si="26"/>
        <v>0</v>
      </c>
      <c r="N56" s="14"/>
      <c r="O56" s="14"/>
      <c r="P56" s="14"/>
      <c r="Q56" s="15">
        <f t="shared" si="27"/>
        <v>0</v>
      </c>
      <c r="R56" s="14">
        <f t="shared" si="23"/>
        <v>645.68000000000006</v>
      </c>
    </row>
    <row r="57" spans="1:18">
      <c r="A57" s="5" t="s">
        <v>23</v>
      </c>
      <c r="B57" s="19">
        <f>SUM(B42:B56)</f>
        <v>11080.660000000002</v>
      </c>
      <c r="C57" s="19">
        <f t="shared" ref="C57" si="28">SUM(C42:C56)</f>
        <v>12268.380000000001</v>
      </c>
      <c r="D57" s="19">
        <f t="shared" ref="D57" si="29">SUM(D42:D56)</f>
        <v>16535.440000000002</v>
      </c>
      <c r="E57" s="19">
        <f t="shared" ref="E57" si="30">SUM(E42:E56)</f>
        <v>39884.480000000003</v>
      </c>
      <c r="F57" s="19">
        <f t="shared" ref="F57" si="31">SUM(F42:F56)</f>
        <v>10564.61</v>
      </c>
      <c r="G57" s="19">
        <f t="shared" ref="G57" si="32">SUM(G42:G56)</f>
        <v>28.31</v>
      </c>
      <c r="H57" s="19">
        <f t="shared" ref="H57" si="33">SUM(H42:H56)</f>
        <v>0</v>
      </c>
      <c r="I57" s="19">
        <f t="shared" ref="I57" si="34">SUM(I42:I56)</f>
        <v>10592.92</v>
      </c>
      <c r="J57" s="19">
        <f t="shared" ref="J57" si="35">SUM(J42:J56)</f>
        <v>0</v>
      </c>
      <c r="K57" s="19">
        <f t="shared" ref="K57" si="36">SUM(K42:K56)</f>
        <v>0</v>
      </c>
      <c r="L57" s="19">
        <f t="shared" ref="L57" si="37">SUM(L42:L56)</f>
        <v>0</v>
      </c>
      <c r="M57" s="19">
        <f t="shared" ref="M57" si="38">SUM(M42:M56)</f>
        <v>0</v>
      </c>
      <c r="N57" s="19">
        <f t="shared" ref="N57" si="39">SUM(N42:N56)</f>
        <v>0</v>
      </c>
      <c r="O57" s="19">
        <f t="shared" ref="O57" si="40">SUM(O42:O56)</f>
        <v>0</v>
      </c>
      <c r="P57" s="19">
        <f t="shared" ref="P57" si="41">SUM(P42:P56)</f>
        <v>0</v>
      </c>
      <c r="Q57" s="20">
        <f t="shared" ref="Q57" si="42">SUM(Q42:Q56)</f>
        <v>0</v>
      </c>
      <c r="R57" s="19">
        <f t="shared" ref="R57" si="43">SUM(R42:R56)</f>
        <v>50477.4</v>
      </c>
    </row>
    <row r="58" spans="1:18">
      <c r="A58" s="1"/>
      <c r="B58" s="14"/>
      <c r="C58" s="14"/>
      <c r="D58" s="14"/>
      <c r="E58" s="15"/>
      <c r="F58" s="14"/>
      <c r="G58" s="14"/>
      <c r="H58" s="14"/>
      <c r="I58" s="15"/>
      <c r="J58" s="14"/>
      <c r="K58" s="14"/>
      <c r="L58" s="14"/>
      <c r="M58" s="15"/>
      <c r="N58" s="14"/>
      <c r="O58" s="14"/>
      <c r="P58" s="14"/>
      <c r="Q58" s="16"/>
      <c r="R58" s="14"/>
    </row>
    <row r="59" spans="1:18">
      <c r="A59" s="1"/>
      <c r="B59" s="14"/>
      <c r="C59" s="14"/>
      <c r="D59" s="14"/>
      <c r="E59" s="15"/>
      <c r="F59" s="14"/>
      <c r="G59" s="14"/>
      <c r="H59" s="14"/>
      <c r="I59" s="15"/>
      <c r="J59" s="14"/>
      <c r="K59" s="14"/>
      <c r="L59" s="14"/>
      <c r="M59" s="15"/>
      <c r="N59" s="14"/>
      <c r="O59" s="14"/>
      <c r="P59" s="14"/>
      <c r="Q59" s="16"/>
      <c r="R59" s="14"/>
    </row>
    <row r="60" spans="1:18">
      <c r="A60" s="10" t="s">
        <v>15</v>
      </c>
      <c r="B60" s="23">
        <f>B41-B57</f>
        <v>-3097.340000000002</v>
      </c>
      <c r="C60" s="23">
        <f t="shared" ref="C60:R60" si="44">C41-C57</f>
        <v>-6973.2500000000009</v>
      </c>
      <c r="D60" s="23">
        <f t="shared" si="44"/>
        <v>-15576.920000000002</v>
      </c>
      <c r="E60" s="23">
        <f t="shared" si="44"/>
        <v>-25647.510000000002</v>
      </c>
      <c r="F60" s="23">
        <f t="shared" si="44"/>
        <v>-10564.61</v>
      </c>
      <c r="G60" s="23">
        <f t="shared" si="44"/>
        <v>-28.31</v>
      </c>
      <c r="H60" s="23">
        <f t="shared" si="44"/>
        <v>0</v>
      </c>
      <c r="I60" s="23">
        <f t="shared" si="44"/>
        <v>-10592.92</v>
      </c>
      <c r="J60" s="23">
        <f t="shared" si="44"/>
        <v>0</v>
      </c>
      <c r="K60" s="23">
        <f t="shared" si="44"/>
        <v>0</v>
      </c>
      <c r="L60" s="23">
        <f t="shared" si="44"/>
        <v>0</v>
      </c>
      <c r="M60" s="23">
        <f t="shared" si="44"/>
        <v>0</v>
      </c>
      <c r="N60" s="23">
        <f t="shared" si="44"/>
        <v>0</v>
      </c>
      <c r="O60" s="23">
        <f t="shared" si="44"/>
        <v>0</v>
      </c>
      <c r="P60" s="23">
        <f t="shared" si="44"/>
        <v>0</v>
      </c>
      <c r="Q60" s="24">
        <f t="shared" si="44"/>
        <v>0</v>
      </c>
      <c r="R60" s="23">
        <f t="shared" si="44"/>
        <v>-36240.43</v>
      </c>
    </row>
    <row r="61" spans="1:18"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</row>
    <row r="62" spans="1:18"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</row>
    <row r="63" spans="1:18"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</row>
    <row r="64" spans="1:18">
      <c r="A64" s="11" t="s">
        <v>26</v>
      </c>
      <c r="B64" s="26">
        <f>B60-B29</f>
        <v>4143.8199999999979</v>
      </c>
      <c r="C64" s="26">
        <f t="shared" ref="C64:R64" si="45">C60-C29</f>
        <v>-1446.4400000000014</v>
      </c>
      <c r="D64" s="26">
        <f t="shared" si="45"/>
        <v>-29968.530000000006</v>
      </c>
      <c r="E64" s="26">
        <f t="shared" si="45"/>
        <v>-27271.15</v>
      </c>
      <c r="F64" s="26">
        <f t="shared" si="45"/>
        <v>-5048.1800000000021</v>
      </c>
      <c r="G64" s="26">
        <f t="shared" si="45"/>
        <v>5763.4999999999991</v>
      </c>
      <c r="H64" s="26">
        <f t="shared" si="45"/>
        <v>13240.619999999997</v>
      </c>
      <c r="I64" s="26">
        <f t="shared" si="45"/>
        <v>13955.939999999993</v>
      </c>
      <c r="J64" s="26">
        <f t="shared" si="45"/>
        <v>5313.88</v>
      </c>
      <c r="K64" s="26">
        <f t="shared" si="45"/>
        <v>12007.66</v>
      </c>
      <c r="L64" s="26">
        <f t="shared" si="45"/>
        <v>5157.1499999999996</v>
      </c>
      <c r="M64" s="26">
        <f t="shared" si="45"/>
        <v>22478.69</v>
      </c>
      <c r="N64" s="26">
        <f t="shared" si="45"/>
        <v>4019</v>
      </c>
      <c r="O64" s="26">
        <f t="shared" si="45"/>
        <v>5272.0199999999995</v>
      </c>
      <c r="P64" s="26">
        <f t="shared" si="45"/>
        <v>11894.170000000002</v>
      </c>
      <c r="Q64" s="26">
        <f t="shared" si="45"/>
        <v>21185.19000000001</v>
      </c>
      <c r="R64" s="26">
        <f t="shared" si="45"/>
        <v>30348.669999999976</v>
      </c>
    </row>
  </sheetData>
  <mergeCells count="2">
    <mergeCell ref="A1:Q1"/>
    <mergeCell ref="A33:Q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secretariobuitrago@outlook.es</dc:creator>
  <cp:lastModifiedBy>Trini</cp:lastModifiedBy>
  <dcterms:created xsi:type="dcterms:W3CDTF">2020-05-05T07:46:09Z</dcterms:created>
  <dcterms:modified xsi:type="dcterms:W3CDTF">2020-05-29T13:00:41Z</dcterms:modified>
</cp:coreProperties>
</file>